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0" yWindow="40" windowWidth="36180" windowHeight="23980"/>
  </bookViews>
  <sheets>
    <sheet name="Soletair - SOLETAIR PROCESS CAL" sheetId="2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E71" i="2"/>
  <c r="E70" i="2"/>
  <c r="E69" i="2"/>
  <c r="E68" i="2"/>
  <c r="K54" i="2"/>
  <c r="K55" i="2"/>
  <c r="K53" i="2"/>
  <c r="E57" i="2"/>
  <c r="E54" i="2"/>
  <c r="I39" i="2"/>
  <c r="I38" i="2"/>
  <c r="E39" i="2"/>
  <c r="E42" i="2"/>
  <c r="E27" i="2"/>
  <c r="I25" i="2"/>
  <c r="E24" i="2"/>
  <c r="E8" i="2"/>
</calcChain>
</file>

<file path=xl/sharedStrings.xml><?xml version="1.0" encoding="utf-8"?>
<sst xmlns="http://schemas.openxmlformats.org/spreadsheetml/2006/main" count="73" uniqueCount="52">
  <si>
    <t>SOLETAIR PROCESS CALCULATIONS</t>
  </si>
  <si>
    <t>PHASE 1</t>
  </si>
  <si>
    <t>TARGETED AMOUNT OF FT PRODUCT</t>
  </si>
  <si>
    <t>RENEWABLE ENERGY</t>
  </si>
  <si>
    <t>FT synthesis prod.</t>
  </si>
  <si>
    <t>kg/hr</t>
  </si>
  <si>
    <t>POWER CONSUMPTION</t>
  </si>
  <si>
    <t>Power</t>
  </si>
  <si>
    <t>kWe</t>
  </si>
  <si>
    <t>PHASE 2</t>
  </si>
  <si>
    <t>HYDROGEN PRODUCTION</t>
  </si>
  <si>
    <t>WATER CONSUMPTION</t>
  </si>
  <si>
    <t>The formula for calculation</t>
  </si>
  <si>
    <t>H20 input</t>
  </si>
  <si>
    <t>Nominal power</t>
  </si>
  <si>
    <t>kW</t>
  </si>
  <si>
    <t>H2O</t>
  </si>
  <si>
    <t>H2 flowrate out</t>
  </si>
  <si>
    <t>Nm3/hr</t>
  </si>
  <si>
    <t>H2O input</t>
  </si>
  <si>
    <t>O2 Output</t>
  </si>
  <si>
    <t xml:space="preserve"> O2</t>
  </si>
  <si>
    <t>PHASE 3</t>
  </si>
  <si>
    <t>DIRECT AIR CAPTURE (DAC)</t>
  </si>
  <si>
    <t>AIR FLOW</t>
  </si>
  <si>
    <t>Air input</t>
  </si>
  <si>
    <t>Air flow</t>
  </si>
  <si>
    <t>at 1atm and 0 degC</t>
  </si>
  <si>
    <t>Air</t>
  </si>
  <si>
    <t>CO2 capacity (flowrate)</t>
  </si>
  <si>
    <t>Nm3/day</t>
  </si>
  <si>
    <t>at 1atm and 0 degC, divided by 24hr</t>
  </si>
  <si>
    <t>Air output</t>
  </si>
  <si>
    <t>PHASE 4</t>
  </si>
  <si>
    <t>MOBILE SYNTHESIS UNIT (MOBSU)</t>
  </si>
  <si>
    <t>CO2/H2 UTILISATION</t>
  </si>
  <si>
    <t>CO2 Input (from Phase 3)</t>
  </si>
  <si>
    <t>H2 inlet flowrate</t>
  </si>
  <si>
    <t xml:space="preserve">CO2 </t>
  </si>
  <si>
    <t>CO2 inlet flowrate</t>
  </si>
  <si>
    <t>C inlet mass flow rate</t>
  </si>
  <si>
    <t>H2 input (from Phase 2)</t>
  </si>
  <si>
    <t>rWGS conversion/eff.</t>
  </si>
  <si>
    <t>H2</t>
  </si>
  <si>
    <t>FT conversion/eff.</t>
  </si>
  <si>
    <t>PHASE 5</t>
  </si>
  <si>
    <t>REFINING OF RENEWABLE PRODUCTS</t>
  </si>
  <si>
    <t>ESTIMATED PRODUCTION AMOUNTS</t>
  </si>
  <si>
    <t>Gas (C1-C4)</t>
  </si>
  <si>
    <t>Gasoline (C5-C12)</t>
  </si>
  <si>
    <t>Diesel (C13-C18)</t>
  </si>
  <si>
    <t>Wax (C18+)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</si>
</sst>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7" formatCode="_-* #,##0\ _€_-;\-* #,##0\ _€_-;_-* &quot;-&quot;??\ _€_-;_-@_-"/>
  </numFmts>
  <fonts count="25" x14ac:knownFonts="1">
    <font>
      <sz val="11"/>
      <color indexed="8"/>
      <name val="Calibri"/>
    </font>
    <font>
      <b/>
      <sz val="30"/>
      <color indexed="8"/>
      <name val="Calibri"/>
    </font>
    <font>
      <b/>
      <sz val="22"/>
      <color indexed="13"/>
      <name val="Calibri"/>
    </font>
    <font>
      <b/>
      <sz val="17"/>
      <color indexed="8"/>
      <name val="Calibri"/>
    </font>
    <font>
      <b/>
      <sz val="17"/>
      <color indexed="14"/>
      <name val="Calibri"/>
    </font>
    <font>
      <sz val="11"/>
      <color indexed="14"/>
      <name val="Calibri"/>
    </font>
    <font>
      <sz val="18"/>
      <color indexed="8"/>
      <name val="Calibri"/>
    </font>
    <font>
      <b/>
      <sz val="14"/>
      <color indexed="8"/>
      <name val="Calibri"/>
    </font>
    <font>
      <b/>
      <sz val="18"/>
      <color indexed="14"/>
      <name val="Calibri"/>
    </font>
    <font>
      <sz val="18"/>
      <color indexed="14"/>
      <name val="Calibri"/>
    </font>
    <font>
      <b/>
      <u/>
      <sz val="11"/>
      <color indexed="8"/>
      <name val="Calibri"/>
    </font>
    <font>
      <b/>
      <u/>
      <sz val="18"/>
      <color indexed="14"/>
      <name val="Calibri"/>
    </font>
    <font>
      <b/>
      <sz val="16"/>
      <color indexed="16"/>
      <name val="Calibri"/>
    </font>
    <font>
      <sz val="17"/>
      <color indexed="8"/>
      <name val="Calibri"/>
    </font>
    <font>
      <b/>
      <sz val="13"/>
      <color indexed="13"/>
      <name val="Calibri"/>
    </font>
    <font>
      <b/>
      <sz val="11"/>
      <color indexed="8"/>
      <name val="Calibri"/>
    </font>
    <font>
      <b/>
      <sz val="12"/>
      <color indexed="13"/>
      <name val="Calibri"/>
    </font>
    <font>
      <b/>
      <sz val="16"/>
      <color indexed="14"/>
      <name val="Calibri"/>
    </font>
    <font>
      <sz val="12"/>
      <color indexed="14"/>
      <name val="Calibri"/>
    </font>
    <font>
      <b/>
      <sz val="12"/>
      <color indexed="14"/>
      <name val="Calibri"/>
    </font>
    <font>
      <b/>
      <sz val="15"/>
      <color indexed="13"/>
      <name val="Calibri"/>
    </font>
    <font>
      <sz val="11"/>
      <color indexed="8"/>
      <name val="Calibri"/>
    </font>
    <font>
      <u/>
      <sz val="11"/>
      <color theme="11"/>
      <name val="Calibri"/>
    </font>
    <font>
      <b/>
      <sz val="15"/>
      <color rgb="FF00858C"/>
      <name val="Calibri"/>
    </font>
    <font>
      <b/>
      <sz val="13"/>
      <color rgb="FF00858C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4"/>
        <bgColor auto="1"/>
      </patternFill>
    </fill>
  </fills>
  <borders count="2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5"/>
      </bottom>
      <diagonal/>
    </border>
    <border>
      <left style="thin">
        <color indexed="12"/>
      </left>
      <right style="thick">
        <color indexed="15"/>
      </right>
      <top style="thin">
        <color indexed="12"/>
      </top>
      <bottom style="thin">
        <color indexed="12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5"/>
      </top>
      <bottom style="thin">
        <color indexed="12"/>
      </bottom>
      <diagonal/>
    </border>
    <border>
      <left style="thin">
        <color indexed="12"/>
      </left>
      <right style="thin">
        <color indexed="18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8"/>
      </right>
      <top style="thin">
        <color indexed="12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2"/>
      </top>
      <bottom style="thin">
        <color indexed="18"/>
      </bottom>
      <diagonal/>
    </border>
    <border>
      <left style="thin">
        <color indexed="18"/>
      </left>
      <right style="thin">
        <color indexed="12"/>
      </right>
      <top style="thin">
        <color indexed="12"/>
      </top>
      <bottom style="thin">
        <color indexed="18"/>
      </bottom>
      <diagonal/>
    </border>
    <border>
      <left style="thin">
        <color indexed="12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2"/>
      </right>
      <top style="thin">
        <color indexed="18"/>
      </top>
      <bottom style="thin">
        <color indexed="18"/>
      </bottom>
      <diagonal/>
    </border>
    <border>
      <left style="thin">
        <color indexed="12"/>
      </left>
      <right style="thin">
        <color indexed="18"/>
      </right>
      <top style="thin">
        <color indexed="18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2"/>
      </bottom>
      <diagonal/>
    </border>
    <border>
      <left style="thin">
        <color indexed="18"/>
      </left>
      <right style="thin">
        <color indexed="12"/>
      </right>
      <top style="thin">
        <color indexed="18"/>
      </top>
      <bottom style="thin">
        <color indexed="12"/>
      </bottom>
      <diagonal/>
    </border>
    <border>
      <left/>
      <right/>
      <top/>
      <bottom/>
      <diagonal/>
    </border>
  </borders>
  <cellStyleXfs count="4">
    <xf numFmtId="0" fontId="0" fillId="0" borderId="0" applyNumberFormat="0" applyFill="0" applyBorder="0" applyProtection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  <xf numFmtId="49" fontId="3" fillId="0" borderId="1" xfId="0" applyNumberFormat="1" applyFont="1" applyBorder="1" applyAlignment="1"/>
    <xf numFmtId="49" fontId="4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1" xfId="0" applyFont="1" applyFill="1" applyBorder="1" applyAlignment="1"/>
    <xf numFmtId="49" fontId="6" fillId="0" borderId="1" xfId="0" applyNumberFormat="1" applyFont="1" applyBorder="1" applyAlignment="1"/>
    <xf numFmtId="49" fontId="7" fillId="0" borderId="1" xfId="0" applyNumberFormat="1" applyFont="1" applyBorder="1" applyAlignment="1"/>
    <xf numFmtId="49" fontId="8" fillId="2" borderId="3" xfId="0" applyNumberFormat="1" applyFont="1" applyFill="1" applyBorder="1" applyAlignment="1"/>
    <xf numFmtId="0" fontId="8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/>
    <xf numFmtId="49" fontId="10" fillId="0" borderId="1" xfId="0" applyNumberFormat="1" applyFont="1" applyBorder="1" applyAlignment="1"/>
    <xf numFmtId="0" fontId="11" fillId="2" borderId="1" xfId="0" applyFont="1" applyFill="1" applyBorder="1" applyAlignment="1"/>
    <xf numFmtId="0" fontId="9" fillId="2" borderId="6" xfId="0" applyFont="1" applyFill="1" applyBorder="1" applyAlignment="1"/>
    <xf numFmtId="0" fontId="9" fillId="2" borderId="1" xfId="0" applyFont="1" applyFill="1" applyBorder="1" applyAlignment="1"/>
    <xf numFmtId="49" fontId="12" fillId="0" borderId="1" xfId="0" applyNumberFormat="1" applyFont="1" applyBorder="1" applyAlignment="1"/>
    <xf numFmtId="0" fontId="13" fillId="0" borderId="1" xfId="0" applyFont="1" applyBorder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49" fontId="15" fillId="3" borderId="1" xfId="0" applyNumberFormat="1" applyFont="1" applyFill="1" applyBorder="1" applyAlignment="1"/>
    <xf numFmtId="0" fontId="0" fillId="4" borderId="1" xfId="0" applyFont="1" applyFill="1" applyBorder="1" applyAlignment="1"/>
    <xf numFmtId="49" fontId="0" fillId="3" borderId="1" xfId="0" applyNumberFormat="1" applyFont="1" applyFill="1" applyBorder="1" applyAlignment="1"/>
    <xf numFmtId="0" fontId="0" fillId="3" borderId="1" xfId="0" applyNumberFormat="1" applyFont="1" applyFill="1" applyBorder="1" applyAlignment="1"/>
    <xf numFmtId="0" fontId="15" fillId="3" borderId="1" xfId="0" applyNumberFormat="1" applyFont="1" applyFill="1" applyBorder="1" applyAlignment="1"/>
    <xf numFmtId="2" fontId="0" fillId="3" borderId="1" xfId="0" applyNumberFormat="1" applyFont="1" applyFill="1" applyBorder="1" applyAlignment="1"/>
    <xf numFmtId="1" fontId="0" fillId="3" borderId="1" xfId="0" applyNumberFormat="1" applyFont="1" applyFill="1" applyBorder="1" applyAlignment="1"/>
    <xf numFmtId="0" fontId="0" fillId="3" borderId="1" xfId="0" applyFont="1" applyFill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49" fontId="17" fillId="2" borderId="1" xfId="0" applyNumberFormat="1" applyFont="1" applyFill="1" applyBorder="1" applyAlignment="1"/>
    <xf numFmtId="0" fontId="0" fillId="2" borderId="1" xfId="0" applyFont="1" applyFill="1" applyBorder="1" applyAlignment="1"/>
    <xf numFmtId="49" fontId="18" fillId="2" borderId="1" xfId="0" applyNumberFormat="1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49" fontId="20" fillId="0" borderId="19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49" fontId="23" fillId="0" borderId="19" xfId="0" applyNumberFormat="1" applyFont="1" applyBorder="1" applyAlignment="1">
      <alignment horizontal="center" vertical="top" wrapText="1"/>
    </xf>
    <xf numFmtId="43" fontId="24" fillId="0" borderId="1" xfId="1" applyFont="1" applyBorder="1" applyAlignment="1"/>
    <xf numFmtId="167" fontId="24" fillId="0" borderId="1" xfId="1" applyNumberFormat="1" applyFont="1" applyBorder="1" applyAlignment="1"/>
    <xf numFmtId="43" fontId="14" fillId="0" borderId="1" xfId="1" applyFont="1" applyBorder="1" applyAlignment="1"/>
    <xf numFmtId="43" fontId="16" fillId="0" borderId="1" xfId="1" applyFont="1" applyBorder="1" applyAlignment="1"/>
    <xf numFmtId="43" fontId="19" fillId="2" borderId="1" xfId="1" applyFont="1" applyFill="1" applyBorder="1" applyAlignment="1"/>
  </cellXfs>
  <cellStyles count="4">
    <cellStyle name="Comma" xfId="1" builtinId="3"/>
    <cellStyle name="Followed Hyperlink" xfId="2" builtinId="9" hidden="1"/>
    <cellStyle name="Followed Hyperlink" xfId="3" builtinId="9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525252"/>
      <rgbColor rgb="FF00858C"/>
      <rgbColor rgb="FFFFFFFF"/>
      <rgbColor rgb="FFF5FEEE"/>
      <rgbColor rgb="FF268F7D"/>
      <rgbColor rgb="FFE5F1F1"/>
      <rgbColor rgb="FFAAAAAA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165100</xdr:rowOff>
    </xdr:from>
    <xdr:to>
      <xdr:col>2</xdr:col>
      <xdr:colOff>23587</xdr:colOff>
      <xdr:row>15</xdr:row>
      <xdr:rowOff>91473</xdr:rowOff>
    </xdr:to>
    <xdr:pic>
      <xdr:nvPicPr>
        <xdr:cNvPr id="2" name="pasted-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41300" y="635000"/>
          <a:ext cx="5192487" cy="31140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17</xdr:row>
      <xdr:rowOff>12700</xdr:rowOff>
    </xdr:from>
    <xdr:to>
      <xdr:col>1</xdr:col>
      <xdr:colOff>5180454</xdr:colOff>
      <xdr:row>30</xdr:row>
      <xdr:rowOff>135057</xdr:rowOff>
    </xdr:to>
    <xdr:pic>
      <xdr:nvPicPr>
        <xdr:cNvPr id="3" name="pasted-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228600" y="4025900"/>
          <a:ext cx="5180454" cy="31068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12700</xdr:colOff>
      <xdr:row>32</xdr:row>
      <xdr:rowOff>12700</xdr:rowOff>
    </xdr:from>
    <xdr:to>
      <xdr:col>2</xdr:col>
      <xdr:colOff>4871</xdr:colOff>
      <xdr:row>45</xdr:row>
      <xdr:rowOff>105649</xdr:rowOff>
    </xdr:to>
    <xdr:pic>
      <xdr:nvPicPr>
        <xdr:cNvPr id="4" name="pasted-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41300" y="7366000"/>
          <a:ext cx="5173771" cy="31028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47</xdr:row>
      <xdr:rowOff>12700</xdr:rowOff>
    </xdr:from>
    <xdr:to>
      <xdr:col>2</xdr:col>
      <xdr:colOff>10886</xdr:colOff>
      <xdr:row>60</xdr:row>
      <xdr:rowOff>167673</xdr:rowOff>
    </xdr:to>
    <xdr:pic>
      <xdr:nvPicPr>
        <xdr:cNvPr id="5" name="pasted-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28600" y="10731500"/>
          <a:ext cx="5192486" cy="31140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12700</xdr:colOff>
      <xdr:row>62</xdr:row>
      <xdr:rowOff>12700</xdr:rowOff>
    </xdr:from>
    <xdr:to>
      <xdr:col>1</xdr:col>
      <xdr:colOff>5179725</xdr:colOff>
      <xdr:row>76</xdr:row>
      <xdr:rowOff>12703</xdr:rowOff>
    </xdr:to>
    <xdr:pic>
      <xdr:nvPicPr>
        <xdr:cNvPr id="6" name="pasted-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41300" y="14071600"/>
          <a:ext cx="5167025" cy="30988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7</xdr:col>
      <xdr:colOff>1104284</xdr:colOff>
      <xdr:row>4</xdr:row>
      <xdr:rowOff>215900</xdr:rowOff>
    </xdr:from>
    <xdr:to>
      <xdr:col>10</xdr:col>
      <xdr:colOff>37689</xdr:colOff>
      <xdr:row>16</xdr:row>
      <xdr:rowOff>12700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95984" y="1600200"/>
          <a:ext cx="1994105" cy="2247900"/>
        </a:xfrm>
        <a:prstGeom prst="rect">
          <a:avLst/>
        </a:prstGeom>
      </xdr:spPr>
    </xdr:pic>
    <xdr:clientData/>
  </xdr:twoCellAnchor>
  <xdr:twoCellAnchor editAs="oneCell">
    <xdr:from>
      <xdr:col>6</xdr:col>
      <xdr:colOff>271318</xdr:colOff>
      <xdr:row>63</xdr:row>
      <xdr:rowOff>215900</xdr:rowOff>
    </xdr:from>
    <xdr:to>
      <xdr:col>8</xdr:col>
      <xdr:colOff>381000</xdr:colOff>
      <xdr:row>74</xdr:row>
      <xdr:rowOff>12700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42318" y="14655800"/>
          <a:ext cx="2433782" cy="215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89"/>
  <sheetViews>
    <sheetView showGridLines="0" tabSelected="1" workbookViewId="0">
      <selection activeCell="M65" sqref="M65"/>
    </sheetView>
  </sheetViews>
  <sheetFormatPr baseColWidth="10" defaultColWidth="8.83203125" defaultRowHeight="14.5" customHeight="1" x14ac:dyDescent="0"/>
  <cols>
    <col min="1" max="1" width="3" style="1" customWidth="1"/>
    <col min="2" max="2" width="68" style="1" customWidth="1"/>
    <col min="3" max="3" width="2.83203125" style="1" customWidth="1"/>
    <col min="4" max="4" width="23.33203125" style="1" customWidth="1"/>
    <col min="5" max="5" width="15.5" style="1" bestFit="1" customWidth="1"/>
    <col min="6" max="6" width="14.5" style="1" customWidth="1"/>
    <col min="7" max="7" width="6.83203125" style="1" customWidth="1"/>
    <col min="8" max="8" width="23.6640625" style="1" customWidth="1"/>
    <col min="9" max="9" width="7.6640625" style="1" customWidth="1"/>
    <col min="10" max="10" width="8.83203125" style="1" customWidth="1"/>
    <col min="11" max="11" width="6.1640625" style="1" customWidth="1"/>
    <col min="12" max="13" width="7.6640625" style="1" customWidth="1"/>
    <col min="14" max="18" width="8.83203125" style="1" customWidth="1"/>
    <col min="19" max="19" width="20.83203125" style="1" customWidth="1"/>
    <col min="20" max="256" width="8.83203125" style="1" customWidth="1"/>
  </cols>
  <sheetData>
    <row r="1" spans="1:14" ht="37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4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1" customHeight="1">
      <c r="A3" s="2"/>
      <c r="B3" s="2"/>
      <c r="C3" s="2"/>
      <c r="D3" s="3" t="s">
        <v>1</v>
      </c>
      <c r="E3" s="2"/>
      <c r="F3" s="2"/>
      <c r="G3" s="4"/>
      <c r="H3" s="5" t="s">
        <v>2</v>
      </c>
      <c r="I3" s="6"/>
      <c r="J3" s="7"/>
      <c r="K3" s="7"/>
      <c r="L3" s="2"/>
      <c r="M3" s="2"/>
      <c r="N3" s="2"/>
    </row>
    <row r="4" spans="1:14" ht="27" customHeight="1">
      <c r="A4" s="2"/>
      <c r="B4" s="2"/>
      <c r="C4" s="2"/>
      <c r="D4" s="8" t="s">
        <v>3</v>
      </c>
      <c r="E4" s="2"/>
      <c r="F4" s="2"/>
      <c r="G4" s="9"/>
      <c r="H4" s="10" t="s">
        <v>4</v>
      </c>
      <c r="I4" s="11">
        <v>100</v>
      </c>
      <c r="J4" s="12" t="s">
        <v>5</v>
      </c>
      <c r="K4" s="7"/>
      <c r="L4" s="2"/>
      <c r="M4" s="2"/>
      <c r="N4" s="2"/>
    </row>
    <row r="5" spans="1:14" ht="26" customHeight="1">
      <c r="A5" s="2"/>
      <c r="B5" s="2"/>
      <c r="C5" s="2"/>
      <c r="D5" s="2"/>
      <c r="E5" s="2"/>
      <c r="F5" s="2"/>
      <c r="G5" s="13"/>
      <c r="H5" s="14"/>
      <c r="I5" s="15"/>
      <c r="J5" s="16"/>
      <c r="K5" s="7"/>
      <c r="L5" s="2"/>
      <c r="M5" s="2"/>
      <c r="N5" s="2"/>
    </row>
    <row r="6" spans="1:14" ht="16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4" customHeight="1">
      <c r="A7" s="2"/>
      <c r="B7" s="2"/>
      <c r="C7" s="2"/>
      <c r="D7" s="17" t="s">
        <v>6</v>
      </c>
      <c r="E7" s="18"/>
      <c r="F7" s="18"/>
      <c r="G7" s="2"/>
      <c r="H7" s="2"/>
      <c r="I7" s="2"/>
      <c r="J7" s="2"/>
      <c r="K7" s="2"/>
      <c r="L7" s="2"/>
      <c r="M7" s="2"/>
      <c r="N7" s="2"/>
    </row>
    <row r="8" spans="1:14" ht="14.5" customHeight="1">
      <c r="A8" s="2"/>
      <c r="B8" s="2"/>
      <c r="C8" s="2"/>
      <c r="D8" s="19" t="s">
        <v>7</v>
      </c>
      <c r="E8" s="47">
        <f>E57/I24*I23</f>
        <v>3167.4141807987535</v>
      </c>
      <c r="F8" s="19" t="s">
        <v>8</v>
      </c>
      <c r="G8" s="2"/>
      <c r="H8" s="2"/>
      <c r="I8" s="2"/>
      <c r="J8" s="2"/>
      <c r="K8" s="2"/>
      <c r="L8" s="2"/>
      <c r="M8" s="2"/>
      <c r="N8" s="2"/>
    </row>
    <row r="9" spans="1:14" ht="14.5" customHeight="1">
      <c r="A9" s="2"/>
      <c r="B9" s="2"/>
      <c r="C9" s="2"/>
      <c r="D9" s="2"/>
      <c r="E9" s="48">
        <f>E8*1000</f>
        <v>3167414.1807987536</v>
      </c>
      <c r="F9" s="2" t="s">
        <v>15</v>
      </c>
      <c r="G9" s="2"/>
      <c r="H9" s="2"/>
      <c r="I9" s="2"/>
      <c r="J9" s="2"/>
      <c r="K9" s="2"/>
      <c r="L9" s="2"/>
      <c r="M9" s="2"/>
      <c r="N9" s="2"/>
    </row>
    <row r="10" spans="1:14" ht="14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6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6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1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0" customHeight="1">
      <c r="A18" s="2"/>
      <c r="B18" s="2"/>
      <c r="C18" s="2"/>
      <c r="D18" s="3" t="s">
        <v>9</v>
      </c>
      <c r="E18" s="2"/>
      <c r="F18" s="2"/>
      <c r="G18" s="2"/>
      <c r="H18" s="2"/>
      <c r="I18" s="2"/>
      <c r="J18" s="2"/>
      <c r="K18" s="2"/>
      <c r="L18" s="2"/>
      <c r="M18" s="2"/>
      <c r="N18" s="20"/>
    </row>
    <row r="19" spans="1:14" ht="25" customHeight="1">
      <c r="A19" s="2"/>
      <c r="B19" s="2"/>
      <c r="C19" s="2"/>
      <c r="D19" s="8" t="s">
        <v>10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6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22" customHeight="1">
      <c r="A22" s="2"/>
      <c r="B22" s="2"/>
      <c r="C22" s="2"/>
      <c r="D22" s="17" t="s">
        <v>11</v>
      </c>
      <c r="E22" s="2"/>
      <c r="F22" s="2"/>
      <c r="G22" s="2"/>
      <c r="H22" s="21" t="s">
        <v>12</v>
      </c>
      <c r="I22" s="22"/>
      <c r="J22" s="22"/>
      <c r="K22" s="2"/>
      <c r="L22" s="2"/>
      <c r="M22" s="2"/>
      <c r="N22" s="2"/>
    </row>
    <row r="23" spans="1:14" ht="20" customHeight="1">
      <c r="A23" s="2"/>
      <c r="B23" s="2"/>
      <c r="C23" s="2"/>
      <c r="D23" s="9" t="s">
        <v>13</v>
      </c>
      <c r="E23" s="2"/>
      <c r="F23" s="2"/>
      <c r="G23" s="2"/>
      <c r="H23" s="23" t="s">
        <v>14</v>
      </c>
      <c r="I23" s="24">
        <v>4.5</v>
      </c>
      <c r="J23" s="23" t="s">
        <v>15</v>
      </c>
      <c r="K23" s="2"/>
      <c r="L23" s="2"/>
      <c r="M23" s="2"/>
      <c r="N23" s="2"/>
    </row>
    <row r="24" spans="1:14" ht="14.5" customHeight="1">
      <c r="A24" s="2"/>
      <c r="B24" s="2"/>
      <c r="C24" s="2"/>
      <c r="D24" s="19" t="s">
        <v>16</v>
      </c>
      <c r="E24" s="49">
        <f>E57/I24*I25</f>
        <v>565.14913657770808</v>
      </c>
      <c r="F24" s="19" t="s">
        <v>5</v>
      </c>
      <c r="G24" s="2"/>
      <c r="H24" s="21" t="s">
        <v>17</v>
      </c>
      <c r="I24" s="25">
        <v>1</v>
      </c>
      <c r="J24" s="21" t="s">
        <v>18</v>
      </c>
      <c r="K24" s="2"/>
      <c r="L24" s="2"/>
      <c r="M24" s="2"/>
      <c r="N24" s="2"/>
    </row>
    <row r="25" spans="1:14" ht="16" customHeight="1">
      <c r="A25" s="2"/>
      <c r="B25" s="2"/>
      <c r="C25" s="2"/>
      <c r="D25" s="2"/>
      <c r="E25" s="2"/>
      <c r="F25" s="2"/>
      <c r="G25" s="2"/>
      <c r="H25" s="23" t="s">
        <v>19</v>
      </c>
      <c r="I25" s="26">
        <f>I24*101300/(8.314*273.15)*0.018</f>
        <v>0.8029171334827937</v>
      </c>
      <c r="J25" s="23" t="s">
        <v>5</v>
      </c>
      <c r="K25" s="2"/>
      <c r="L25" s="2"/>
      <c r="M25" s="2"/>
      <c r="N25" s="2"/>
    </row>
    <row r="26" spans="1:14" ht="20" customHeight="1">
      <c r="A26" s="2"/>
      <c r="B26" s="2"/>
      <c r="C26" s="2"/>
      <c r="D26" s="9" t="s">
        <v>20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4.5" customHeight="1">
      <c r="A27" s="2"/>
      <c r="B27" s="2"/>
      <c r="C27" s="2"/>
      <c r="D27" s="19" t="s">
        <v>21</v>
      </c>
      <c r="E27" s="49">
        <f>E57/2</f>
        <v>351.93490897763928</v>
      </c>
      <c r="F27" s="19" t="s">
        <v>18</v>
      </c>
      <c r="G27" s="2"/>
      <c r="H27" s="2"/>
      <c r="I27" s="2"/>
      <c r="J27" s="2"/>
      <c r="K27" s="2"/>
      <c r="L27" s="2"/>
      <c r="M27" s="20"/>
      <c r="N27" s="20"/>
    </row>
    <row r="28" spans="1:14" ht="14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0"/>
      <c r="L28" s="20"/>
      <c r="M28" s="20"/>
      <c r="N28" s="20"/>
    </row>
    <row r="29" spans="1:14" ht="1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0"/>
      <c r="L29" s="20"/>
      <c r="M29" s="20"/>
      <c r="N29" s="20"/>
    </row>
    <row r="30" spans="1:14" ht="14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0"/>
      <c r="L30" s="20"/>
      <c r="M30" s="20"/>
      <c r="N30" s="20"/>
    </row>
    <row r="31" spans="1:14" ht="14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0"/>
      <c r="L31" s="20"/>
      <c r="M31" s="20"/>
      <c r="N31" s="20"/>
    </row>
    <row r="32" spans="1:14" ht="14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0"/>
      <c r="L32" s="20"/>
      <c r="M32" s="20"/>
      <c r="N32" s="20"/>
    </row>
    <row r="33" spans="1:14" ht="30" customHeight="1">
      <c r="A33" s="2"/>
      <c r="B33" s="2"/>
      <c r="C33" s="2"/>
      <c r="D33" s="3" t="s">
        <v>22</v>
      </c>
      <c r="E33" s="2"/>
      <c r="F33" s="2"/>
      <c r="G33" s="2"/>
      <c r="H33" s="2"/>
      <c r="I33" s="2"/>
      <c r="J33" s="2"/>
      <c r="K33" s="20"/>
      <c r="L33" s="20"/>
      <c r="M33" s="20"/>
      <c r="N33" s="20"/>
    </row>
    <row r="34" spans="1:14" ht="25" customHeight="1">
      <c r="A34" s="2"/>
      <c r="B34" s="2"/>
      <c r="C34" s="2"/>
      <c r="D34" s="8" t="s">
        <v>23</v>
      </c>
      <c r="E34" s="2"/>
      <c r="F34" s="2"/>
      <c r="G34" s="2"/>
      <c r="H34" s="2"/>
      <c r="I34" s="2"/>
      <c r="J34" s="2"/>
      <c r="K34" s="20"/>
      <c r="L34" s="20"/>
      <c r="M34" s="20"/>
      <c r="N34" s="20"/>
    </row>
    <row r="35" spans="1:14" ht="14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4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22" customHeight="1">
      <c r="A37" s="2"/>
      <c r="B37" s="2"/>
      <c r="C37" s="2"/>
      <c r="D37" s="17" t="s">
        <v>24</v>
      </c>
      <c r="E37" s="2"/>
      <c r="F37" s="2"/>
      <c r="G37" s="2"/>
      <c r="H37" s="21" t="s">
        <v>12</v>
      </c>
      <c r="I37" s="2"/>
      <c r="J37" s="2"/>
      <c r="K37" s="2"/>
      <c r="L37" s="2"/>
      <c r="M37" s="2"/>
      <c r="N37" s="2"/>
    </row>
    <row r="38" spans="1:14" ht="20" customHeight="1">
      <c r="A38" s="2"/>
      <c r="B38" s="2"/>
      <c r="C38" s="2"/>
      <c r="D38" s="9" t="s">
        <v>25</v>
      </c>
      <c r="E38" s="2"/>
      <c r="F38" s="2"/>
      <c r="G38" s="2"/>
      <c r="H38" s="23" t="s">
        <v>26</v>
      </c>
      <c r="I38" s="27">
        <f>760*(273/293)</f>
        <v>708.12286689419795</v>
      </c>
      <c r="J38" s="23" t="s">
        <v>18</v>
      </c>
      <c r="K38" s="23" t="s">
        <v>27</v>
      </c>
      <c r="L38" s="24"/>
      <c r="M38" s="24"/>
      <c r="N38" s="28"/>
    </row>
    <row r="39" spans="1:14" ht="14.5" customHeight="1">
      <c r="A39" s="2"/>
      <c r="B39" s="2"/>
      <c r="C39" s="2"/>
      <c r="D39" s="19" t="s">
        <v>28</v>
      </c>
      <c r="E39" s="49">
        <f>E54/I39*I38</f>
        <v>3116161.5241515245</v>
      </c>
      <c r="F39" s="19" t="s">
        <v>18</v>
      </c>
      <c r="G39" s="2"/>
      <c r="H39" s="23" t="s">
        <v>29</v>
      </c>
      <c r="I39" s="26">
        <f>2.06*(273/293)/24</f>
        <v>7.9974402730375427E-2</v>
      </c>
      <c r="J39" s="23" t="s">
        <v>30</v>
      </c>
      <c r="K39" s="23" t="s">
        <v>31</v>
      </c>
      <c r="L39" s="24"/>
      <c r="M39" s="24"/>
      <c r="N39" s="28"/>
    </row>
    <row r="40" spans="1:14" ht="1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20" customHeight="1">
      <c r="A41" s="2"/>
      <c r="B41" s="2"/>
      <c r="C41" s="2"/>
      <c r="D41" s="9" t="s">
        <v>32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4.5" customHeight="1">
      <c r="A42" s="2"/>
      <c r="B42" s="2"/>
      <c r="C42" s="2"/>
      <c r="D42" s="19" t="s">
        <v>28</v>
      </c>
      <c r="E42" s="50">
        <f>E39-E54</f>
        <v>3115809.5892425468</v>
      </c>
      <c r="F42" s="19" t="s">
        <v>18</v>
      </c>
      <c r="G42" s="2"/>
      <c r="H42" s="2"/>
      <c r="I42" s="2"/>
      <c r="J42" s="2"/>
      <c r="K42" s="2"/>
      <c r="L42" s="2"/>
      <c r="M42" s="2"/>
      <c r="N42" s="2"/>
    </row>
    <row r="43" spans="1:14" ht="14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4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2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4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4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30" customHeight="1">
      <c r="A48" s="2"/>
      <c r="B48" s="2"/>
      <c r="C48" s="2"/>
      <c r="D48" s="3" t="s">
        <v>33</v>
      </c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25" customHeight="1">
      <c r="A49" s="2"/>
      <c r="B49" s="2"/>
      <c r="C49" s="2"/>
      <c r="D49" s="8" t="s">
        <v>34</v>
      </c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4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6" customHeight="1">
      <c r="A51" s="2"/>
      <c r="B51" s="2"/>
      <c r="C51" s="2"/>
      <c r="D51" s="2"/>
      <c r="E51" s="2"/>
      <c r="F51" s="2"/>
      <c r="G51" s="2"/>
      <c r="H51" s="29"/>
      <c r="I51" s="30"/>
      <c r="J51" s="30"/>
      <c r="K51" s="30"/>
      <c r="L51" s="31"/>
      <c r="M51" s="2"/>
      <c r="N51" s="2"/>
    </row>
    <row r="52" spans="1:14" ht="22" customHeight="1">
      <c r="A52" s="2"/>
      <c r="B52" s="2"/>
      <c r="C52" s="2"/>
      <c r="D52" s="17" t="s">
        <v>35</v>
      </c>
      <c r="E52" s="2"/>
      <c r="F52" s="2"/>
      <c r="G52" s="2"/>
      <c r="H52" s="21" t="s">
        <v>12</v>
      </c>
      <c r="I52" s="22"/>
      <c r="J52" s="22"/>
      <c r="K52" s="22"/>
      <c r="L52" s="22"/>
      <c r="M52" s="2"/>
      <c r="N52" s="2"/>
    </row>
    <row r="53" spans="1:14" ht="20" customHeight="1">
      <c r="A53" s="2"/>
      <c r="B53" s="2"/>
      <c r="C53" s="2"/>
      <c r="D53" s="9" t="s">
        <v>36</v>
      </c>
      <c r="E53" s="2"/>
      <c r="F53" s="2"/>
      <c r="G53" s="2"/>
      <c r="H53" s="23" t="s">
        <v>37</v>
      </c>
      <c r="I53" s="24">
        <v>4</v>
      </c>
      <c r="J53" s="23" t="s">
        <v>18</v>
      </c>
      <c r="K53" s="26">
        <f>(I53*101300/(8.314*273.15))*0.002</f>
        <v>0.35685205932568614</v>
      </c>
      <c r="L53" s="23" t="s">
        <v>5</v>
      </c>
      <c r="M53" s="2"/>
      <c r="N53" s="2"/>
    </row>
    <row r="54" spans="1:14" ht="14.5" customHeight="1">
      <c r="A54" s="2"/>
      <c r="B54" s="2"/>
      <c r="C54" s="2"/>
      <c r="D54" s="19" t="s">
        <v>38</v>
      </c>
      <c r="E54" s="49">
        <f>I4/((K55+K53/2)*I57*I56)*I54</f>
        <v>351.93490897763928</v>
      </c>
      <c r="F54" s="19" t="s">
        <v>18</v>
      </c>
      <c r="G54" s="2"/>
      <c r="H54" s="23" t="s">
        <v>39</v>
      </c>
      <c r="I54" s="24">
        <v>2</v>
      </c>
      <c r="J54" s="23" t="s">
        <v>18</v>
      </c>
      <c r="K54" s="26">
        <f>(I54*101300/(8.314*273.15))*0.044</f>
        <v>3.925372652582547</v>
      </c>
      <c r="L54" s="23" t="s">
        <v>5</v>
      </c>
      <c r="M54" s="2"/>
      <c r="N54" s="2"/>
    </row>
    <row r="55" spans="1:14" ht="16" customHeight="1">
      <c r="A55" s="2"/>
      <c r="B55" s="2"/>
      <c r="C55" s="2"/>
      <c r="D55" s="2"/>
      <c r="E55" s="2"/>
      <c r="F55" s="2"/>
      <c r="G55" s="2"/>
      <c r="H55" s="23" t="s">
        <v>40</v>
      </c>
      <c r="I55" s="24"/>
      <c r="J55" s="24"/>
      <c r="K55" s="26">
        <f>K54*12/44</f>
        <v>1.0705561779770583</v>
      </c>
      <c r="L55" s="23" t="s">
        <v>5</v>
      </c>
      <c r="M55" s="2"/>
      <c r="N55" s="2"/>
    </row>
    <row r="56" spans="1:14" ht="20" customHeight="1">
      <c r="A56" s="2"/>
      <c r="B56" s="2"/>
      <c r="C56" s="2"/>
      <c r="D56" s="9" t="s">
        <v>41</v>
      </c>
      <c r="E56" s="2"/>
      <c r="F56" s="2"/>
      <c r="G56" s="2"/>
      <c r="H56" s="21" t="s">
        <v>42</v>
      </c>
      <c r="I56" s="25">
        <v>0.65</v>
      </c>
      <c r="J56" s="22"/>
      <c r="K56" s="22"/>
      <c r="L56" s="22"/>
      <c r="M56" s="2"/>
      <c r="N56" s="2"/>
    </row>
    <row r="57" spans="1:14" ht="14.5" customHeight="1">
      <c r="A57" s="2"/>
      <c r="B57" s="2"/>
      <c r="C57" s="2"/>
      <c r="D57" s="19" t="s">
        <v>43</v>
      </c>
      <c r="E57" s="50">
        <f>I4/((K55+K53/2)*I57*I56)*I53</f>
        <v>703.86981795527856</v>
      </c>
      <c r="F57" s="19" t="s">
        <v>18</v>
      </c>
      <c r="G57" s="2"/>
      <c r="H57" s="21" t="s">
        <v>44</v>
      </c>
      <c r="I57" s="25">
        <v>0.7</v>
      </c>
      <c r="J57" s="22"/>
      <c r="K57" s="22"/>
      <c r="L57" s="22"/>
      <c r="M57" s="2"/>
      <c r="N57" s="2"/>
    </row>
    <row r="58" spans="1:14" ht="14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4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4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4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30" customHeight="1">
      <c r="A63" s="2"/>
      <c r="B63" s="2"/>
      <c r="C63" s="2"/>
      <c r="D63" s="3" t="s">
        <v>45</v>
      </c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25" customHeight="1">
      <c r="A64" s="2"/>
      <c r="B64" s="2"/>
      <c r="C64" s="2"/>
      <c r="D64" s="8" t="s">
        <v>46</v>
      </c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22" customHeight="1">
      <c r="A67" s="2"/>
      <c r="B67" s="2"/>
      <c r="C67" s="2"/>
      <c r="D67" s="32" t="s">
        <v>47</v>
      </c>
      <c r="E67" s="33"/>
      <c r="F67" s="33"/>
      <c r="G67" s="2"/>
      <c r="H67" s="2"/>
      <c r="I67" s="2"/>
      <c r="J67" s="2"/>
      <c r="K67" s="2"/>
      <c r="L67" s="2"/>
      <c r="M67" s="2"/>
      <c r="N67" s="2"/>
    </row>
    <row r="68" spans="1:14" ht="17" customHeight="1">
      <c r="A68" s="2"/>
      <c r="B68" s="2"/>
      <c r="C68" s="22"/>
      <c r="D68" s="34" t="s">
        <v>48</v>
      </c>
      <c r="E68" s="51">
        <f>$I$4*0.15</f>
        <v>15</v>
      </c>
      <c r="F68" s="34" t="s">
        <v>5</v>
      </c>
      <c r="G68" s="2"/>
      <c r="H68" s="46"/>
      <c r="I68" s="2"/>
      <c r="J68" s="2"/>
      <c r="K68" s="2"/>
      <c r="L68" s="2"/>
      <c r="M68" s="2"/>
      <c r="N68" s="2"/>
    </row>
    <row r="69" spans="1:14" ht="17" customHeight="1">
      <c r="A69" s="2"/>
      <c r="B69" s="2"/>
      <c r="C69" s="22"/>
      <c r="D69" s="34" t="s">
        <v>49</v>
      </c>
      <c r="E69" s="51">
        <f>$I$4*0.42</f>
        <v>42</v>
      </c>
      <c r="F69" s="34" t="s">
        <v>5</v>
      </c>
      <c r="G69" s="2"/>
      <c r="H69" s="2"/>
      <c r="I69" s="2"/>
      <c r="J69" s="2"/>
      <c r="K69" s="2"/>
      <c r="L69" s="2"/>
      <c r="M69" s="2"/>
      <c r="N69" s="2"/>
    </row>
    <row r="70" spans="1:14" ht="17" customHeight="1">
      <c r="A70" s="2"/>
      <c r="B70" s="2"/>
      <c r="C70" s="22"/>
      <c r="D70" s="34" t="s">
        <v>50</v>
      </c>
      <c r="E70" s="51">
        <f>$I$4*0.21</f>
        <v>21</v>
      </c>
      <c r="F70" s="34" t="s">
        <v>5</v>
      </c>
      <c r="G70" s="2"/>
      <c r="H70" s="2"/>
      <c r="I70" s="2"/>
      <c r="J70" s="2"/>
      <c r="K70" s="2"/>
      <c r="L70" s="2"/>
      <c r="M70" s="2"/>
      <c r="N70" s="2"/>
    </row>
    <row r="71" spans="1:14" ht="17" customHeight="1">
      <c r="A71" s="2"/>
      <c r="B71" s="2"/>
      <c r="C71" s="22"/>
      <c r="D71" s="34" t="s">
        <v>51</v>
      </c>
      <c r="E71" s="51">
        <f>$I$4*0.22</f>
        <v>22</v>
      </c>
      <c r="F71" s="34" t="s">
        <v>5</v>
      </c>
      <c r="G71" s="2"/>
      <c r="H71" s="2"/>
      <c r="I71" s="2"/>
      <c r="J71" s="2"/>
      <c r="K71" s="2"/>
      <c r="L71" s="2"/>
      <c r="M71" s="2"/>
      <c r="N71" s="2"/>
    </row>
    <row r="72" spans="1:14" ht="14.5" customHeight="1">
      <c r="A72" s="2"/>
      <c r="B72" s="2"/>
      <c r="C72" s="22"/>
      <c r="D72" s="35"/>
      <c r="E72" s="36"/>
      <c r="F72" s="37"/>
      <c r="G72" s="2"/>
      <c r="H72" s="2"/>
      <c r="I72" s="2"/>
      <c r="J72" s="2"/>
      <c r="K72" s="2"/>
      <c r="L72" s="2"/>
      <c r="M72" s="2"/>
      <c r="N72" s="2"/>
    </row>
    <row r="73" spans="1:14" ht="14.5" customHeight="1">
      <c r="A73" s="2"/>
      <c r="B73" s="2"/>
      <c r="C73" s="22"/>
      <c r="D73" s="38"/>
      <c r="E73" s="39"/>
      <c r="F73" s="40"/>
      <c r="G73" s="2"/>
      <c r="H73" s="2"/>
      <c r="I73" s="2"/>
      <c r="J73" s="2"/>
      <c r="K73" s="2"/>
      <c r="L73" s="2"/>
      <c r="M73" s="2"/>
      <c r="N73" s="2"/>
    </row>
    <row r="74" spans="1:14" ht="14.5" customHeight="1">
      <c r="A74" s="2"/>
      <c r="B74" s="2"/>
      <c r="C74" s="22"/>
      <c r="D74" s="41"/>
      <c r="E74" s="42"/>
      <c r="F74" s="43"/>
      <c r="G74" s="2"/>
      <c r="H74" s="2"/>
      <c r="I74" s="2"/>
      <c r="J74" s="2"/>
      <c r="K74" s="44"/>
      <c r="L74" s="2"/>
      <c r="M74" s="2"/>
      <c r="N74" s="2"/>
    </row>
    <row r="75" spans="1:14" ht="14.5" customHeight="1">
      <c r="A75" s="2"/>
      <c r="B75" s="2"/>
      <c r="C75" s="2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</row>
    <row r="76" spans="1:14" ht="14.5" customHeight="1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</row>
    <row r="77" spans="1:14" ht="14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83" spans="12:19" ht="19">
      <c r="S83" s="46"/>
    </row>
    <row r="89" spans="12:19" ht="19">
      <c r="L89" s="46"/>
      <c r="M89" s="46"/>
    </row>
  </sheetData>
  <mergeCells count="1">
    <mergeCell ref="A1:N1"/>
  </mergeCells>
  <pageMargins left="0.7" right="0.7" top="0.75" bottom="0.75" header="0.3" footer="0.3"/>
  <pageSetup orientation="landscape"/>
  <headerFooter>
    <oddFooter>&amp;C&amp;"Helvetica,Regular"&amp;12&amp;K000000&amp;P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Soletair - SOLETAIR PROCESS 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Tommi J</cp:lastModifiedBy>
  <dcterms:modified xsi:type="dcterms:W3CDTF">2017-03-21T09:53:10Z</dcterms:modified>
</cp:coreProperties>
</file>