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60" yWindow="56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F11" i="1"/>
  <c r="H11" i="1"/>
  <c r="D9" i="1"/>
  <c r="E9" i="1"/>
  <c r="F9" i="1"/>
  <c r="H9" i="1"/>
  <c r="I9" i="1"/>
  <c r="F8" i="1"/>
  <c r="H8" i="1"/>
  <c r="I8" i="1"/>
  <c r="F7" i="1"/>
  <c r="H7" i="1"/>
  <c r="I7" i="1"/>
  <c r="F6" i="1"/>
  <c r="H6" i="1"/>
  <c r="I6" i="1"/>
  <c r="F5" i="1"/>
  <c r="H5" i="1"/>
  <c r="I5" i="1"/>
  <c r="F4" i="1"/>
  <c r="H4" i="1"/>
  <c r="I4" i="1"/>
  <c r="F3" i="1"/>
  <c r="H3" i="1"/>
  <c r="I3" i="1"/>
  <c r="F2" i="1"/>
  <c r="H2" i="1"/>
  <c r="I2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<sst xmlns="http://schemas.openxmlformats.org/spreadsheetml/2006/main" count="24" uniqueCount="20">
  <si>
    <t>Absolute Energy</t>
  </si>
  <si>
    <t>St. Ansgar, Iowa</t>
  </si>
  <si>
    <t>Heartland Fuel Products</t>
  </si>
  <si>
    <t>Des Moines Terminal</t>
  </si>
  <si>
    <t>RPMG</t>
  </si>
  <si>
    <t>Sioux Center, Iowa</t>
  </si>
  <si>
    <t>The Andersons-Denison</t>
  </si>
  <si>
    <t>Denison, Iowa</t>
  </si>
  <si>
    <t>Valero Corp.</t>
  </si>
  <si>
    <t>OPIS Des Moines Rack Average Regular Gasoline</t>
  </si>
  <si>
    <t>Cost per mile (average 25 mpg car)</t>
  </si>
  <si>
    <t>Cost over 15K miles/yr</t>
  </si>
  <si>
    <t>Savings/yr</t>
  </si>
  <si>
    <t>E content</t>
  </si>
  <si>
    <t>Price/gallon</t>
  </si>
  <si>
    <t>Savings %</t>
  </si>
  <si>
    <t>Average</t>
  </si>
  <si>
    <t>E85 vs gasoline</t>
  </si>
  <si>
    <t>Siouxland Energy and Livestock Co-op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</si>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</sst>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0_);[Red]\(&quot;$&quot;#,##0.000\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2" xfId="0" applyFill="1" applyBorder="1"/>
    <xf numFmtId="8" fontId="0" fillId="2" borderId="3" xfId="0" applyNumberFormat="1" applyFill="1" applyBorder="1"/>
    <xf numFmtId="164" fontId="0" fillId="2" borderId="3" xfId="0" applyNumberFormat="1" applyFill="1" applyBorder="1"/>
    <xf numFmtId="0" fontId="0" fillId="2" borderId="4" xfId="0" applyFill="1" applyBorder="1"/>
    <xf numFmtId="8" fontId="0" fillId="2" borderId="0" xfId="0" applyNumberFormat="1" applyFill="1" applyBorder="1"/>
    <xf numFmtId="164" fontId="0" fillId="2" borderId="0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/>
    <xf numFmtId="0" fontId="0" fillId="2" borderId="1" xfId="0" applyFill="1" applyBorder="1"/>
    <xf numFmtId="0" fontId="2" fillId="2" borderId="8" xfId="0" applyFont="1" applyFill="1" applyBorder="1"/>
    <xf numFmtId="8" fontId="2" fillId="2" borderId="8" xfId="0" applyNumberFormat="1" applyFont="1" applyFill="1" applyBorder="1"/>
    <xf numFmtId="164" fontId="2" fillId="2" borderId="8" xfId="0" applyNumberFormat="1" applyFont="1" applyFill="1" applyBorder="1"/>
    <xf numFmtId="0" fontId="2" fillId="2" borderId="9" xfId="0" applyFont="1" applyFill="1" applyBorder="1"/>
    <xf numFmtId="9" fontId="0" fillId="2" borderId="5" xfId="0" applyNumberFormat="1" applyFill="1" applyBorder="1"/>
    <xf numFmtId="9" fontId="0" fillId="2" borderId="6" xfId="0" applyNumberFormat="1" applyFill="1" applyBorder="1"/>
    <xf numFmtId="9" fontId="0" fillId="2" borderId="5" xfId="1" applyFont="1" applyFill="1" applyBorder="1"/>
    <xf numFmtId="9" fontId="0" fillId="2" borderId="6" xfId="1" applyFont="1" applyFill="1" applyBorder="1"/>
    <xf numFmtId="8" fontId="0" fillId="2" borderId="5" xfId="0" applyNumberFormat="1" applyFill="1" applyBorder="1"/>
    <xf numFmtId="8" fontId="0" fillId="2" borderId="6" xfId="0" applyNumberFormat="1" applyFill="1" applyBorder="1"/>
    <xf numFmtId="9" fontId="2" fillId="2" borderId="1" xfId="0" applyNumberFormat="1" applyFont="1" applyFill="1" applyBorder="1"/>
    <xf numFmtId="9" fontId="2" fillId="2" borderId="1" xfId="1" applyFont="1" applyFill="1" applyBorder="1"/>
    <xf numFmtId="8" fontId="2" fillId="2" borderId="1" xfId="0" applyNumberFormat="1" applyFont="1" applyFill="1" applyBorder="1"/>
    <xf numFmtId="0" fontId="2" fillId="2" borderId="0" xfId="0" applyFont="1" applyFill="1"/>
    <xf numFmtId="10" fontId="0" fillId="2" borderId="0" xfId="1" applyNumberFormat="1" applyFont="1" applyFill="1"/>
  </cellXfs>
  <cellStyles count="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workbookViewId="0">
      <selection activeCell="H17" sqref="H17"/>
    </sheetView>
  </sheetViews>
  <sheetFormatPr baseColWidth="10" defaultRowHeight="15" x14ac:dyDescent="0"/>
  <cols>
    <col min="1" max="1" width="10.83203125" style="1"/>
    <col min="2" max="2" width="32.5" style="1" customWidth="1"/>
    <col min="3" max="3" width="18.83203125" style="1" customWidth="1"/>
    <col min="4" max="16384" width="10.83203125" style="1"/>
  </cols>
  <sheetData>
    <row r="1" spans="2:9" ht="89" customHeight="1">
      <c r="B1" s="26" t="s">
        <v>17</v>
      </c>
      <c r="D1" s="2" t="s">
        <v>14</v>
      </c>
      <c r="E1" s="2" t="s">
        <v>13</v>
      </c>
      <c r="F1" s="2" t="s">
        <v>10</v>
      </c>
      <c r="G1" s="2" t="s">
        <v>15</v>
      </c>
      <c r="H1" s="2" t="s">
        <v>11</v>
      </c>
      <c r="I1" s="2" t="s">
        <v>12</v>
      </c>
    </row>
    <row r="2" spans="2:9">
      <c r="B2" s="3" t="s">
        <v>0</v>
      </c>
      <c r="C2" s="9" t="s">
        <v>1</v>
      </c>
      <c r="D2" s="4">
        <v>1.99</v>
      </c>
      <c r="E2" s="17">
        <v>0.83</v>
      </c>
      <c r="F2" s="5">
        <f>D2/((1-(E2/0.85)*0.3)*25)</f>
        <v>0.11257903494176373</v>
      </c>
      <c r="G2" s="19">
        <f>1-F2/$F$11</f>
        <v>0.1065155957002879</v>
      </c>
      <c r="H2" s="4">
        <f>F2*15000</f>
        <v>1688.6855241264559</v>
      </c>
      <c r="I2" s="21">
        <f>$H$11-H2</f>
        <v>201.3144758735441</v>
      </c>
    </row>
    <row r="3" spans="2:9">
      <c r="B3" s="6" t="s">
        <v>2</v>
      </c>
      <c r="C3" s="10" t="s">
        <v>3</v>
      </c>
      <c r="D3" s="7">
        <v>2.37</v>
      </c>
      <c r="E3" s="18">
        <v>0.75</v>
      </c>
      <c r="F3" s="8">
        <f t="shared" ref="F3:F9" si="0">D3/((1-(E3/0.85)*0.3)*25)</f>
        <v>0.12892800000000001</v>
      </c>
      <c r="G3" s="20">
        <f t="shared" ref="G3:G9" si="1">1-F3/$F$11</f>
        <v>-2.323809523809528E-2</v>
      </c>
      <c r="H3" s="7">
        <f t="shared" ref="H3:H9" si="2">F3*15000</f>
        <v>1933.9200000000003</v>
      </c>
      <c r="I3" s="22">
        <f t="shared" ref="I3:I9" si="3">$H$11-H3</f>
        <v>-43.9200000000003</v>
      </c>
    </row>
    <row r="4" spans="2:9">
      <c r="B4" s="6" t="s">
        <v>2</v>
      </c>
      <c r="C4" s="10" t="s">
        <v>3</v>
      </c>
      <c r="D4" s="7">
        <v>2.42</v>
      </c>
      <c r="E4" s="18">
        <v>0.7</v>
      </c>
      <c r="F4" s="8">
        <f t="shared" si="0"/>
        <v>0.1285625</v>
      </c>
      <c r="G4" s="20">
        <f t="shared" si="1"/>
        <v>-2.0337301587301626E-2</v>
      </c>
      <c r="H4" s="7">
        <f t="shared" si="2"/>
        <v>1928.4375</v>
      </c>
      <c r="I4" s="22">
        <f t="shared" si="3"/>
        <v>-38.4375</v>
      </c>
    </row>
    <row r="5" spans="2:9">
      <c r="B5" s="6" t="s">
        <v>4</v>
      </c>
      <c r="C5" s="10" t="s">
        <v>3</v>
      </c>
      <c r="D5" s="7">
        <v>2.2400000000000002</v>
      </c>
      <c r="E5" s="18">
        <v>0.7</v>
      </c>
      <c r="F5" s="8">
        <f t="shared" si="0"/>
        <v>0.11900000000000001</v>
      </c>
      <c r="G5" s="20">
        <f t="shared" si="1"/>
        <v>5.5555555555555469E-2</v>
      </c>
      <c r="H5" s="7">
        <f t="shared" si="2"/>
        <v>1785.0000000000002</v>
      </c>
      <c r="I5" s="22">
        <f t="shared" si="3"/>
        <v>104.99999999999977</v>
      </c>
    </row>
    <row r="6" spans="2:9">
      <c r="B6" s="6" t="s">
        <v>18</v>
      </c>
      <c r="C6" s="10" t="s">
        <v>5</v>
      </c>
      <c r="D6" s="7">
        <v>1.98</v>
      </c>
      <c r="E6" s="18">
        <v>0.8</v>
      </c>
      <c r="F6" s="8">
        <f t="shared" si="0"/>
        <v>0.11036065573770491</v>
      </c>
      <c r="G6" s="20">
        <f t="shared" si="1"/>
        <v>0.1241217798594848</v>
      </c>
      <c r="H6" s="7">
        <f t="shared" si="2"/>
        <v>1655.4098360655737</v>
      </c>
      <c r="I6" s="22">
        <f t="shared" si="3"/>
        <v>234.5901639344263</v>
      </c>
    </row>
    <row r="7" spans="2:9">
      <c r="B7" s="6" t="s">
        <v>6</v>
      </c>
      <c r="C7" s="10" t="s">
        <v>7</v>
      </c>
      <c r="D7" s="7">
        <v>1.99</v>
      </c>
      <c r="E7" s="18">
        <v>0.83</v>
      </c>
      <c r="F7" s="8">
        <f t="shared" si="0"/>
        <v>0.11257903494176373</v>
      </c>
      <c r="G7" s="20">
        <f t="shared" si="1"/>
        <v>0.1065155957002879</v>
      </c>
      <c r="H7" s="7">
        <f t="shared" si="2"/>
        <v>1688.6855241264559</v>
      </c>
      <c r="I7" s="22">
        <f t="shared" si="3"/>
        <v>201.3144758735441</v>
      </c>
    </row>
    <row r="8" spans="2:9">
      <c r="B8" s="6" t="s">
        <v>8</v>
      </c>
      <c r="C8" s="10" t="s">
        <v>3</v>
      </c>
      <c r="D8" s="7">
        <v>2.38</v>
      </c>
      <c r="E8" s="18">
        <v>0.7</v>
      </c>
      <c r="F8" s="8">
        <f t="shared" si="0"/>
        <v>0.12643749999999998</v>
      </c>
      <c r="G8" s="20">
        <f t="shared" si="1"/>
        <v>-3.4722222222220989E-3</v>
      </c>
      <c r="H8" s="7">
        <f t="shared" si="2"/>
        <v>1896.5624999999998</v>
      </c>
      <c r="I8" s="22">
        <f t="shared" si="3"/>
        <v>-6.5624999999997726</v>
      </c>
    </row>
    <row r="9" spans="2:9">
      <c r="B9" s="11" t="s">
        <v>16</v>
      </c>
      <c r="C9" s="12"/>
      <c r="D9" s="14">
        <f>SUM(D2:D8)/7</f>
        <v>2.1957142857142857</v>
      </c>
      <c r="E9" s="23">
        <f>SUM(E2:E8)/7</f>
        <v>0.75857142857142867</v>
      </c>
      <c r="F9" s="15">
        <f t="shared" si="0"/>
        <v>0.11994032591232501</v>
      </c>
      <c r="G9" s="24">
        <f t="shared" si="1"/>
        <v>4.8092651489484051E-2</v>
      </c>
      <c r="H9" s="14">
        <f t="shared" si="2"/>
        <v>1799.104888684875</v>
      </c>
      <c r="I9" s="25">
        <f t="shared" si="3"/>
        <v>90.89511131512495</v>
      </c>
    </row>
    <row r="11" spans="2:9">
      <c r="B11" s="11" t="s">
        <v>9</v>
      </c>
      <c r="C11" s="13"/>
      <c r="D11" s="14">
        <v>3.15</v>
      </c>
      <c r="E11" s="13">
        <v>0</v>
      </c>
      <c r="F11" s="15">
        <f>D11/25</f>
        <v>0.126</v>
      </c>
      <c r="G11" s="13"/>
      <c r="H11" s="14">
        <f>F11*15000</f>
        <v>1890</v>
      </c>
      <c r="I11" s="16"/>
    </row>
    <row r="17" spans="6:8">
      <c r="H17" s="1" t="s">
        <v>19</v>
      </c>
    </row>
    <row r="25" spans="6:8">
      <c r="F25" s="27">
        <f>2.62*4/3700</f>
        <v>2.8324324324324325E-3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Lane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Lane</dc:creator>
  <cp:lastModifiedBy>Jim Lane</cp:lastModifiedBy>
  <dcterms:created xsi:type="dcterms:W3CDTF">2013-09-09T12:11:13Z</dcterms:created>
  <dcterms:modified xsi:type="dcterms:W3CDTF">2013-09-10T22:37:19Z</dcterms:modified>
</cp:coreProperties>
</file>